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815" windowHeight="76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8" i="1" l="1"/>
  <c r="L58" i="1"/>
  <c r="M58" i="1"/>
  <c r="N58" i="1"/>
  <c r="O58" i="1"/>
  <c r="P58" i="1"/>
  <c r="Q58" i="1"/>
  <c r="R58" i="1"/>
  <c r="S58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35" i="1"/>
  <c r="K32" i="1"/>
  <c r="K41" i="1"/>
  <c r="K40" i="1"/>
  <c r="K39" i="1"/>
  <c r="K38" i="1"/>
  <c r="K37" i="1"/>
  <c r="K36" i="1"/>
  <c r="K34" i="1"/>
  <c r="K33" i="1"/>
  <c r="K31" i="1"/>
  <c r="K30" i="1"/>
  <c r="K29" i="1"/>
  <c r="K28" i="1"/>
  <c r="K27" i="1"/>
  <c r="K26" i="1"/>
  <c r="K25" i="1"/>
  <c r="K24" i="1"/>
  <c r="J21" i="1"/>
  <c r="J20" i="1"/>
  <c r="J18" i="1"/>
  <c r="J16" i="1"/>
  <c r="J15" i="1"/>
  <c r="M24" i="1"/>
  <c r="N13" i="1" l="1"/>
  <c r="N10" i="1"/>
  <c r="N3" i="1"/>
  <c r="N6" i="1"/>
  <c r="N7" i="1"/>
  <c r="N9" i="1"/>
  <c r="N12" i="1"/>
  <c r="N15" i="1"/>
  <c r="N16" i="1"/>
  <c r="N17" i="1"/>
  <c r="N18" i="1"/>
  <c r="N19" i="1"/>
  <c r="N20" i="1"/>
  <c r="N21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24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M40" i="1"/>
  <c r="M41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L31" i="1"/>
  <c r="L32" i="1"/>
  <c r="L33" i="1"/>
  <c r="L34" i="1"/>
  <c r="L35" i="1"/>
  <c r="L36" i="1"/>
  <c r="L37" i="1"/>
  <c r="L38" i="1"/>
  <c r="L39" i="1"/>
  <c r="L40" i="1"/>
  <c r="L41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25" i="1"/>
  <c r="L26" i="1"/>
  <c r="L27" i="1"/>
  <c r="L28" i="1"/>
  <c r="L29" i="1"/>
  <c r="L30" i="1"/>
  <c r="O25" i="1"/>
  <c r="O26" i="1"/>
  <c r="O27" i="1"/>
  <c r="O28" i="1"/>
  <c r="O29" i="1"/>
  <c r="O30" i="1"/>
  <c r="P44" i="1"/>
  <c r="P45" i="1"/>
  <c r="P46" i="1"/>
  <c r="P47" i="1"/>
  <c r="P48" i="1"/>
  <c r="P49" i="1"/>
  <c r="P50" i="1"/>
  <c r="P51" i="1"/>
  <c r="P52" i="1"/>
  <c r="P53" i="1"/>
  <c r="P54" i="1"/>
  <c r="P55" i="1"/>
  <c r="P31" i="1"/>
  <c r="P32" i="1"/>
  <c r="P33" i="1"/>
  <c r="P34" i="1"/>
  <c r="P35" i="1"/>
  <c r="P36" i="1"/>
  <c r="P37" i="1"/>
  <c r="P38" i="1"/>
  <c r="P39" i="1"/>
  <c r="P40" i="1"/>
  <c r="P41" i="1"/>
  <c r="P25" i="1"/>
  <c r="P26" i="1"/>
  <c r="P27" i="1"/>
  <c r="P28" i="1"/>
  <c r="P29" i="1"/>
  <c r="P30" i="1"/>
  <c r="P16" i="1"/>
  <c r="Q17" i="1"/>
  <c r="Q19" i="1"/>
  <c r="Q3" i="1"/>
  <c r="Q4" i="1"/>
  <c r="Q5" i="1"/>
  <c r="Q6" i="1"/>
  <c r="Q7" i="1"/>
  <c r="Q8" i="1"/>
  <c r="Q9" i="1"/>
  <c r="Q10" i="1"/>
  <c r="Q11" i="1"/>
  <c r="Q12" i="1"/>
  <c r="Q13" i="1"/>
  <c r="Q44" i="1"/>
  <c r="Q45" i="1"/>
  <c r="Q46" i="1"/>
  <c r="Q47" i="1"/>
  <c r="Q48" i="1"/>
  <c r="Q49" i="1"/>
  <c r="Q50" i="1"/>
  <c r="Q51" i="1"/>
  <c r="Q52" i="1"/>
  <c r="Q53" i="1"/>
  <c r="Q54" i="1"/>
  <c r="Q55" i="1"/>
  <c r="L56" i="1"/>
  <c r="L57" i="1"/>
  <c r="M56" i="1"/>
  <c r="M57" i="1"/>
  <c r="N56" i="1"/>
  <c r="N57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43" i="1"/>
  <c r="P56" i="1"/>
  <c r="P57" i="1"/>
  <c r="P43" i="1"/>
  <c r="Q43" i="1"/>
  <c r="L24" i="1"/>
  <c r="L16" i="1"/>
  <c r="L17" i="1"/>
  <c r="L18" i="1"/>
  <c r="L19" i="1"/>
  <c r="L20" i="1"/>
  <c r="L21" i="1"/>
  <c r="L15" i="1"/>
  <c r="L3" i="1"/>
  <c r="L4" i="1"/>
  <c r="L5" i="1"/>
  <c r="L6" i="1"/>
  <c r="L7" i="1"/>
  <c r="L8" i="1"/>
  <c r="L9" i="1"/>
  <c r="L10" i="1"/>
  <c r="L11" i="1"/>
  <c r="L12" i="1"/>
  <c r="L13" i="1"/>
  <c r="L2" i="1"/>
  <c r="M21" i="1" l="1"/>
  <c r="M20" i="1"/>
  <c r="M18" i="1"/>
  <c r="M16" i="1"/>
  <c r="M15" i="1"/>
  <c r="M13" i="1"/>
  <c r="M12" i="1"/>
  <c r="M10" i="1"/>
  <c r="M9" i="1"/>
  <c r="M7" i="1"/>
  <c r="M6" i="1"/>
  <c r="M3" i="1"/>
  <c r="M2" i="1"/>
  <c r="M39" i="1"/>
  <c r="M29" i="1"/>
  <c r="M26" i="1"/>
  <c r="S42" i="1"/>
  <c r="O42" i="1"/>
  <c r="M38" i="1"/>
  <c r="M37" i="1"/>
  <c r="M36" i="1"/>
  <c r="M35" i="1"/>
  <c r="M34" i="1"/>
  <c r="M33" i="1"/>
  <c r="M32" i="1"/>
  <c r="M31" i="1"/>
  <c r="M30" i="1"/>
  <c r="M27" i="1"/>
  <c r="M28" i="1"/>
  <c r="M25" i="1"/>
  <c r="P24" i="1"/>
  <c r="P42" i="1" s="1"/>
  <c r="R25" i="1"/>
  <c r="Q25" i="1" s="1"/>
  <c r="R24" i="1"/>
  <c r="R42" i="1" s="1"/>
  <c r="O21" i="1"/>
  <c r="O20" i="1"/>
  <c r="O18" i="1"/>
  <c r="O16" i="1"/>
  <c r="O15" i="1"/>
  <c r="P21" i="1"/>
  <c r="P20" i="1"/>
  <c r="P18" i="1"/>
  <c r="P15" i="1"/>
  <c r="Q15" i="1"/>
  <c r="R21" i="1"/>
  <c r="Q21" i="1" s="1"/>
  <c r="R20" i="1"/>
  <c r="Q20" i="1" s="1"/>
  <c r="R18" i="1"/>
  <c r="Q18" i="1" s="1"/>
  <c r="R16" i="1"/>
  <c r="Q16" i="1" s="1"/>
  <c r="R15" i="1"/>
  <c r="Q2" i="1"/>
  <c r="J2" i="1" s="1"/>
  <c r="O2" i="1"/>
  <c r="O13" i="1"/>
  <c r="J13" i="1" s="1"/>
  <c r="O12" i="1"/>
  <c r="J12" i="1" s="1"/>
  <c r="O10" i="1"/>
  <c r="J10" i="1" s="1"/>
  <c r="O9" i="1"/>
  <c r="J9" i="1" s="1"/>
  <c r="O7" i="1"/>
  <c r="J7" i="1" s="1"/>
  <c r="O6" i="1"/>
  <c r="J6" i="1" s="1"/>
  <c r="O3" i="1"/>
  <c r="J3" i="1" s="1"/>
  <c r="Q24" i="1" l="1"/>
  <c r="Q42" i="1" s="1"/>
  <c r="L42" i="1"/>
  <c r="N42" i="1"/>
  <c r="M42" i="1"/>
</calcChain>
</file>

<file path=xl/sharedStrings.xml><?xml version="1.0" encoding="utf-8"?>
<sst xmlns="http://schemas.openxmlformats.org/spreadsheetml/2006/main" count="86" uniqueCount="75">
  <si>
    <t>ااتحاد بلديات الجومة</t>
  </si>
  <si>
    <t>اسم اتحاد البلديات</t>
  </si>
  <si>
    <t>اتحاد بلديات وسط وساحل القيطع</t>
  </si>
  <si>
    <t xml:space="preserve">اتحاد بلديات جرد القيطع </t>
  </si>
  <si>
    <t xml:space="preserve">اتحاد بلديات عرقة الاثري </t>
  </si>
  <si>
    <t xml:space="preserve">اتحاد بلديات اكروم </t>
  </si>
  <si>
    <t xml:space="preserve">اتحاد بلديات الاسطوان </t>
  </si>
  <si>
    <t xml:space="preserve">اتحاد بلديات سهل عكار </t>
  </si>
  <si>
    <t>اتحاد بلديات وادي خالد</t>
  </si>
  <si>
    <t xml:space="preserve">اتحاد بلديات الدريب الاوسط </t>
  </si>
  <si>
    <t>اتحاد بلديات الدريب الغربي</t>
  </si>
  <si>
    <t>عدد السكان</t>
  </si>
  <si>
    <t>محافظة عكار</t>
  </si>
  <si>
    <t xml:space="preserve">اتحاد بلديات الشفت </t>
  </si>
  <si>
    <t>اتحاد بلديات القبيات</t>
  </si>
  <si>
    <t>-</t>
  </si>
  <si>
    <t>تدريب</t>
  </si>
  <si>
    <t xml:space="preserve">اتحاد بلديات المنية </t>
  </si>
  <si>
    <t>اتحاد بلديات الفيحاء</t>
  </si>
  <si>
    <t xml:space="preserve">اتحاد بلديات البترون </t>
  </si>
  <si>
    <t xml:space="preserve">اتحاد بلديات الكورة </t>
  </si>
  <si>
    <t xml:space="preserve">اتحاد بلديات بشري </t>
  </si>
  <si>
    <t xml:space="preserve">اتحاد بلديات الضنية </t>
  </si>
  <si>
    <t xml:space="preserve">اتحاد بلديات زغرتا </t>
  </si>
  <si>
    <t>محافظة لبنان الشمالي</t>
  </si>
  <si>
    <t>مستوعبات/$</t>
  </si>
  <si>
    <t>اكياس/$</t>
  </si>
  <si>
    <t xml:space="preserve">اسماء البلديات </t>
  </si>
  <si>
    <t xml:space="preserve">عكار العتيقة </t>
  </si>
  <si>
    <t xml:space="preserve">رحبة </t>
  </si>
  <si>
    <t xml:space="preserve">بزبينا </t>
  </si>
  <si>
    <t xml:space="preserve">بينو </t>
  </si>
  <si>
    <t>الدورة</t>
  </si>
  <si>
    <t xml:space="preserve">عيات </t>
  </si>
  <si>
    <t xml:space="preserve">ايلات </t>
  </si>
  <si>
    <t>ممنع</t>
  </si>
  <si>
    <t>تاشع</t>
  </si>
  <si>
    <t xml:space="preserve">تكريت </t>
  </si>
  <si>
    <t xml:space="preserve">العيون </t>
  </si>
  <si>
    <t xml:space="preserve">تلة والشطاحة </t>
  </si>
  <si>
    <t xml:space="preserve">بيت ملات </t>
  </si>
  <si>
    <t>البرج</t>
  </si>
  <si>
    <t xml:space="preserve">ضهر الليسينة </t>
  </si>
  <si>
    <t xml:space="preserve">جبرايل </t>
  </si>
  <si>
    <t xml:space="preserve">الشقدوف </t>
  </si>
  <si>
    <t xml:space="preserve">عين يعقوب </t>
  </si>
  <si>
    <t xml:space="preserve">عدد السكان </t>
  </si>
  <si>
    <t>اتحاد  بلديات الجومة</t>
  </si>
  <si>
    <t>انتاج الغاز الحيوي</t>
  </si>
  <si>
    <t>الكلفة/$</t>
  </si>
  <si>
    <t>البوسترات/ل.ل</t>
  </si>
  <si>
    <t>المجموع</t>
  </si>
  <si>
    <t>انتاج السماد/$</t>
  </si>
  <si>
    <t xml:space="preserve">فنيدق </t>
  </si>
  <si>
    <t>مشمش</t>
  </si>
  <si>
    <t xml:space="preserve">القرنة </t>
  </si>
  <si>
    <t xml:space="preserve">بيت ايوب </t>
  </si>
  <si>
    <t xml:space="preserve">القريات </t>
  </si>
  <si>
    <t xml:space="preserve">بيت يونس </t>
  </si>
  <si>
    <t>حرار</t>
  </si>
  <si>
    <t xml:space="preserve">الحويش </t>
  </si>
  <si>
    <t xml:space="preserve">شان </t>
  </si>
  <si>
    <t xml:space="preserve">عين الذهب </t>
  </si>
  <si>
    <t xml:space="preserve">قبعيت </t>
  </si>
  <si>
    <t xml:space="preserve">بزال </t>
  </si>
  <si>
    <t xml:space="preserve">سفينة </t>
  </si>
  <si>
    <t xml:space="preserve">القيطع </t>
  </si>
  <si>
    <t xml:space="preserve">خزبة الجرد/حبشيت </t>
  </si>
  <si>
    <t>اتحاد بلديات جرد القيطع</t>
  </si>
  <si>
    <t>عدد المحارق</t>
  </si>
  <si>
    <t>الكلفة$/شهر</t>
  </si>
  <si>
    <t>اكياس/$/شهر</t>
  </si>
  <si>
    <t>انتاج السماد)(COMPOST)/$/شهر</t>
  </si>
  <si>
    <t xml:space="preserve">انتاج الغاز الحيوي(BIOGAS)/$/شهر </t>
  </si>
  <si>
    <t>بوسترات(POSTER)/ل.ل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</si>
</sst>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_-[$ل.ل.‏-3001]\ * #,##0.00_-;_-[$ل.ل.‏-3001]\ * #,##0.00\-;_-[$ل.ل.‏-3001]\ * &quot;-&quot;??_-;_-@_-"/>
    <numFmt numFmtId="167" formatCode="_-[$ل.ل.‏-3001]\ * #,##0_-;_-[$ل.ل.‏-3001]\ * #,##0\-;_-[$ل.ل.‏-3001]\ * &quot;-&quot;_-;_-@_-"/>
    <numFmt numFmtId="171" formatCode="_([$$-409]* #,##0_);_([$$-409]* \(#,##0\);_([$$-409]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65" fontId="0" fillId="0" borderId="1" xfId="1" applyNumberFormat="1" applyFont="1" applyBorder="1"/>
    <xf numFmtId="166" fontId="0" fillId="0" borderId="1" xfId="0" applyNumberFormat="1" applyBorder="1"/>
    <xf numFmtId="167" fontId="0" fillId="0" borderId="1" xfId="0" applyNumberFormat="1" applyBorder="1"/>
    <xf numFmtId="0" fontId="2" fillId="3" borderId="1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/>
    <xf numFmtId="0" fontId="1" fillId="3" borderId="1" xfId="0" applyFont="1" applyFill="1" applyBorder="1" applyAlignment="1">
      <alignment horizontal="center" vertical="center" textRotation="90"/>
    </xf>
    <xf numFmtId="0" fontId="0" fillId="2" borderId="3" xfId="0" applyFill="1" applyBorder="1" applyAlignment="1"/>
    <xf numFmtId="0" fontId="0" fillId="2" borderId="4" xfId="0" applyFill="1" applyBorder="1" applyAlignment="1"/>
    <xf numFmtId="42" fontId="0" fillId="0" borderId="1" xfId="1" applyNumberFormat="1" applyFont="1" applyBorder="1"/>
    <xf numFmtId="42" fontId="0" fillId="0" borderId="1" xfId="1" applyNumberFormat="1" applyFont="1" applyFill="1" applyBorder="1"/>
    <xf numFmtId="42" fontId="0" fillId="0" borderId="1" xfId="0" applyNumberFormat="1" applyFill="1" applyBorder="1"/>
    <xf numFmtId="165" fontId="0" fillId="6" borderId="1" xfId="0" applyNumberFormat="1" applyFill="1" applyBorder="1"/>
    <xf numFmtId="165" fontId="0" fillId="0" borderId="1" xfId="0" applyNumberFormat="1" applyBorder="1"/>
    <xf numFmtId="1" fontId="0" fillId="0" borderId="1" xfId="0" applyNumberFormat="1" applyBorder="1"/>
    <xf numFmtId="1" fontId="0" fillId="6" borderId="1" xfId="0" applyNumberFormat="1" applyFill="1" applyBorder="1"/>
    <xf numFmtId="1" fontId="0" fillId="0" borderId="1" xfId="1" applyNumberFormat="1" applyFont="1" applyBorder="1"/>
    <xf numFmtId="171" fontId="0" fillId="0" borderId="1" xfId="0" applyNumberFormat="1" applyBorder="1"/>
    <xf numFmtId="171" fontId="0" fillId="6" borderId="1" xfId="0" applyNumberFormat="1" applyFill="1" applyBorder="1"/>
    <xf numFmtId="171" fontId="0" fillId="0" borderId="1" xfId="1" applyNumberFormat="1" applyFont="1" applyBorder="1"/>
    <xf numFmtId="0" fontId="0" fillId="2" borderId="1" xfId="0" applyFill="1" applyBorder="1"/>
    <xf numFmtId="167" fontId="0" fillId="2" borderId="1" xfId="0" applyNumberFormat="1" applyFill="1" applyBorder="1"/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/>
    <xf numFmtId="42" fontId="0" fillId="2" borderId="1" xfId="0" applyNumberFormat="1" applyFill="1" applyBorder="1"/>
    <xf numFmtId="42" fontId="0" fillId="0" borderId="1" xfId="1" applyNumberFormat="1" applyFon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42" fontId="0" fillId="2" borderId="1" xfId="0" applyNumberFormat="1" applyFill="1" applyBorder="1" applyAlignment="1">
      <alignment horizontal="center"/>
    </xf>
    <xf numFmtId="42" fontId="0" fillId="2" borderId="1" xfId="1" applyNumberFormat="1" applyFont="1" applyFill="1" applyBorder="1" applyAlignment="1">
      <alignment horizontal="center"/>
    </xf>
    <xf numFmtId="167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71" fontId="0" fillId="7" borderId="1" xfId="0" applyNumberFormat="1" applyFill="1" applyBorder="1"/>
    <xf numFmtId="0" fontId="0" fillId="7" borderId="1" xfId="0" applyFill="1" applyBorder="1"/>
    <xf numFmtId="0" fontId="0" fillId="2" borderId="1" xfId="0" applyFill="1" applyBorder="1" applyAlignment="1"/>
    <xf numFmtId="0" fontId="0" fillId="0" borderId="1" xfId="0" applyBorder="1" applyAlignment="1"/>
    <xf numFmtId="42" fontId="0" fillId="7" borderId="1" xfId="0" applyNumberFormat="1" applyFill="1" applyBorder="1" applyAlignment="1">
      <alignment horizontal="center"/>
    </xf>
    <xf numFmtId="42" fontId="0" fillId="7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U58"/>
  <sheetViews>
    <sheetView tabSelected="1" topLeftCell="J37" zoomScale="82" zoomScaleNormal="82" workbookViewId="0">
      <selection activeCell="Q60" sqref="Q60"/>
    </sheetView>
  </sheetViews>
  <sheetFormatPr defaultRowHeight="15" x14ac:dyDescent="0.25"/>
  <cols>
    <col min="10" max="10" width="12.7109375" bestFit="1" customWidth="1"/>
    <col min="11" max="11" width="25.28515625" customWidth="1"/>
    <col min="12" max="12" width="29.28515625" customWidth="1"/>
    <col min="13" max="13" width="26.7109375" customWidth="1"/>
    <col min="14" max="14" width="20" customWidth="1"/>
    <col min="15" max="17" width="13.28515625" customWidth="1"/>
    <col min="18" max="18" width="11.85546875" customWidth="1"/>
    <col min="19" max="19" width="14.42578125" customWidth="1"/>
    <col min="20" max="20" width="25.85546875" customWidth="1"/>
    <col min="21" max="21" width="15.85546875" customWidth="1"/>
  </cols>
  <sheetData>
    <row r="1" spans="10:21" x14ac:dyDescent="0.25">
      <c r="J1" s="4" t="s">
        <v>51</v>
      </c>
      <c r="K1" s="4" t="s">
        <v>69</v>
      </c>
      <c r="L1" s="4" t="s">
        <v>73</v>
      </c>
      <c r="M1" s="4" t="s">
        <v>72</v>
      </c>
      <c r="N1" s="4" t="s">
        <v>74</v>
      </c>
      <c r="O1" s="4" t="s">
        <v>25</v>
      </c>
      <c r="P1" s="4" t="s">
        <v>71</v>
      </c>
      <c r="Q1" s="4" t="s">
        <v>70</v>
      </c>
      <c r="R1" s="4" t="s">
        <v>16</v>
      </c>
      <c r="S1" s="4" t="s">
        <v>11</v>
      </c>
      <c r="T1" s="4" t="s">
        <v>1</v>
      </c>
      <c r="U1" s="1"/>
    </row>
    <row r="2" spans="10:21" x14ac:dyDescent="0.25">
      <c r="J2" s="38">
        <f>Q2+P2+O2+L2</f>
        <v>662842</v>
      </c>
      <c r="K2" s="1">
        <v>7</v>
      </c>
      <c r="L2" s="8">
        <f>S2*8000/1000</f>
        <v>552288</v>
      </c>
      <c r="M2" s="8">
        <f>S2*500/5000</f>
        <v>6903.6</v>
      </c>
      <c r="N2" s="10">
        <v>2485296</v>
      </c>
      <c r="O2" s="8">
        <f>P2*2</f>
        <v>69036</v>
      </c>
      <c r="P2" s="24">
        <v>34518</v>
      </c>
      <c r="Q2" s="24">
        <f>R2*50</f>
        <v>7000</v>
      </c>
      <c r="R2" s="1">
        <v>140</v>
      </c>
      <c r="S2" s="1">
        <v>69036</v>
      </c>
      <c r="T2" s="3" t="s">
        <v>0</v>
      </c>
      <c r="U2" s="11" t="s">
        <v>12</v>
      </c>
    </row>
    <row r="3" spans="10:21" x14ac:dyDescent="0.25">
      <c r="J3" s="38">
        <f>Q3+P3+O3+L3</f>
        <v>1468800</v>
      </c>
      <c r="K3" s="1">
        <v>15</v>
      </c>
      <c r="L3" s="8">
        <f t="shared" ref="L3:L13" si="0">S3*8000/1000</f>
        <v>1224000</v>
      </c>
      <c r="M3" s="8">
        <f>S3*500/5000</f>
        <v>15300</v>
      </c>
      <c r="N3" s="9">
        <f>S3*36000/1000</f>
        <v>5508000</v>
      </c>
      <c r="O3" s="20">
        <f>P3*2</f>
        <v>153000</v>
      </c>
      <c r="P3" s="24">
        <v>76500</v>
      </c>
      <c r="Q3" s="24">
        <f t="shared" ref="Q3:Q13" si="1">R3*50</f>
        <v>15300</v>
      </c>
      <c r="R3" s="1">
        <v>306</v>
      </c>
      <c r="S3" s="1">
        <v>153000</v>
      </c>
      <c r="T3" s="3" t="s">
        <v>2</v>
      </c>
      <c r="U3" s="11"/>
    </row>
    <row r="4" spans="10:21" x14ac:dyDescent="0.25">
      <c r="J4" s="39"/>
      <c r="K4" s="6"/>
      <c r="L4" s="19">
        <f t="shared" si="0"/>
        <v>0</v>
      </c>
      <c r="M4" s="19"/>
      <c r="N4" s="6"/>
      <c r="O4" s="19"/>
      <c r="P4" s="25"/>
      <c r="Q4" s="25">
        <f t="shared" si="1"/>
        <v>0</v>
      </c>
      <c r="R4" s="6"/>
      <c r="S4" s="6"/>
      <c r="T4" s="7" t="s">
        <v>3</v>
      </c>
      <c r="U4" s="11"/>
    </row>
    <row r="5" spans="10:21" x14ac:dyDescent="0.25">
      <c r="J5" s="39"/>
      <c r="K5" s="6"/>
      <c r="L5" s="19" t="e">
        <f t="shared" si="0"/>
        <v>#VALUE!</v>
      </c>
      <c r="M5" s="19"/>
      <c r="N5" s="6"/>
      <c r="O5" s="19"/>
      <c r="P5" s="25"/>
      <c r="Q5" s="25">
        <f t="shared" si="1"/>
        <v>0</v>
      </c>
      <c r="R5" s="6"/>
      <c r="S5" s="6" t="s">
        <v>15</v>
      </c>
      <c r="T5" s="7" t="s">
        <v>4</v>
      </c>
      <c r="U5" s="11"/>
    </row>
    <row r="6" spans="10:21" x14ac:dyDescent="0.25">
      <c r="J6" s="38">
        <f>Q6+P6+O6+L6</f>
        <v>183825</v>
      </c>
      <c r="K6" s="1">
        <v>2</v>
      </c>
      <c r="L6" s="8">
        <f t="shared" si="0"/>
        <v>153200</v>
      </c>
      <c r="M6" s="8">
        <f>S6*500/5000</f>
        <v>1915</v>
      </c>
      <c r="N6" s="10">
        <f>S6*36000/1000</f>
        <v>689400</v>
      </c>
      <c r="O6" s="8">
        <f>P6*2</f>
        <v>19150</v>
      </c>
      <c r="P6" s="26">
        <v>9575</v>
      </c>
      <c r="Q6" s="24">
        <f t="shared" si="1"/>
        <v>1900</v>
      </c>
      <c r="R6" s="1">
        <v>38</v>
      </c>
      <c r="S6" s="1">
        <v>19150</v>
      </c>
      <c r="T6" s="3" t="s">
        <v>5</v>
      </c>
      <c r="U6" s="11"/>
    </row>
    <row r="7" spans="10:21" x14ac:dyDescent="0.25">
      <c r="J7" s="38">
        <f>Q7+P7+O7+L7</f>
        <v>384000</v>
      </c>
      <c r="K7" s="1">
        <v>4</v>
      </c>
      <c r="L7" s="8">
        <f t="shared" si="0"/>
        <v>320000</v>
      </c>
      <c r="M7" s="8">
        <f>S7*500/1000</f>
        <v>20000</v>
      </c>
      <c r="N7" s="10">
        <f>S7*36000/1000</f>
        <v>1440000</v>
      </c>
      <c r="O7" s="8">
        <f>P7*2</f>
        <v>40000</v>
      </c>
      <c r="P7" s="26">
        <v>20000</v>
      </c>
      <c r="Q7" s="24">
        <f t="shared" si="1"/>
        <v>4000</v>
      </c>
      <c r="R7" s="1">
        <v>80</v>
      </c>
      <c r="S7" s="1">
        <v>40000</v>
      </c>
      <c r="T7" s="3" t="s">
        <v>6</v>
      </c>
      <c r="U7" s="11"/>
    </row>
    <row r="8" spans="10:21" x14ac:dyDescent="0.25">
      <c r="J8" s="39"/>
      <c r="K8" s="6"/>
      <c r="L8" s="19" t="e">
        <f t="shared" si="0"/>
        <v>#VALUE!</v>
      </c>
      <c r="M8" s="19"/>
      <c r="N8" s="6"/>
      <c r="O8" s="19"/>
      <c r="P8" s="25"/>
      <c r="Q8" s="25">
        <f t="shared" si="1"/>
        <v>0</v>
      </c>
      <c r="R8" s="6"/>
      <c r="S8" s="6" t="s">
        <v>15</v>
      </c>
      <c r="T8" s="3" t="s">
        <v>7</v>
      </c>
      <c r="U8" s="11"/>
    </row>
    <row r="9" spans="10:21" x14ac:dyDescent="0.25">
      <c r="J9" s="38">
        <f>Q9+P9+O9+L9</f>
        <v>769900</v>
      </c>
      <c r="K9" s="1">
        <v>2</v>
      </c>
      <c r="L9" s="8">
        <f t="shared" si="0"/>
        <v>641600</v>
      </c>
      <c r="M9" s="8">
        <f>S9*500/5000</f>
        <v>8020</v>
      </c>
      <c r="N9" s="10">
        <f>S9*36000/1000</f>
        <v>2887200</v>
      </c>
      <c r="O9" s="8">
        <f>P9*2</f>
        <v>80200</v>
      </c>
      <c r="P9" s="26">
        <v>40100</v>
      </c>
      <c r="Q9" s="24">
        <f t="shared" si="1"/>
        <v>8000</v>
      </c>
      <c r="R9" s="1">
        <v>160</v>
      </c>
      <c r="S9" s="1">
        <v>80200</v>
      </c>
      <c r="T9" s="3" t="s">
        <v>8</v>
      </c>
      <c r="U9" s="11"/>
    </row>
    <row r="10" spans="10:21" x14ac:dyDescent="0.25">
      <c r="J10" s="38">
        <f>Q10+P10+O10+L10</f>
        <v>739200</v>
      </c>
      <c r="K10" s="1">
        <v>8</v>
      </c>
      <c r="L10" s="8">
        <f t="shared" si="0"/>
        <v>616000</v>
      </c>
      <c r="M10" s="8">
        <f>S10*500/5000</f>
        <v>7700</v>
      </c>
      <c r="N10" s="10">
        <f>S10*36000/1000</f>
        <v>2772000</v>
      </c>
      <c r="O10" s="8">
        <f>P10*2</f>
        <v>77000</v>
      </c>
      <c r="P10" s="26">
        <v>38500</v>
      </c>
      <c r="Q10" s="24">
        <f t="shared" si="1"/>
        <v>7700</v>
      </c>
      <c r="R10" s="1">
        <v>154</v>
      </c>
      <c r="S10" s="1">
        <v>77000</v>
      </c>
      <c r="T10" s="3" t="s">
        <v>9</v>
      </c>
      <c r="U10" s="11"/>
    </row>
    <row r="11" spans="10:21" x14ac:dyDescent="0.25">
      <c r="J11" s="39"/>
      <c r="K11" s="6"/>
      <c r="L11" s="19" t="e">
        <f t="shared" si="0"/>
        <v>#VALUE!</v>
      </c>
      <c r="M11" s="19"/>
      <c r="N11" s="6"/>
      <c r="O11" s="19"/>
      <c r="P11" s="6" t="s">
        <v>15</v>
      </c>
      <c r="Q11" s="25">
        <f t="shared" si="1"/>
        <v>0</v>
      </c>
      <c r="R11" s="6"/>
      <c r="S11" s="6" t="s">
        <v>15</v>
      </c>
      <c r="T11" s="3" t="s">
        <v>10</v>
      </c>
      <c r="U11" s="11"/>
    </row>
    <row r="12" spans="10:21" x14ac:dyDescent="0.25">
      <c r="J12" s="38">
        <f>Q12+P12+O12+L12</f>
        <v>720000</v>
      </c>
      <c r="K12" s="1">
        <v>8</v>
      </c>
      <c r="L12" s="8">
        <f t="shared" si="0"/>
        <v>600000</v>
      </c>
      <c r="M12" s="8">
        <f>S12*500/5000</f>
        <v>7500</v>
      </c>
      <c r="N12" s="10">
        <f>S12*36000/1000</f>
        <v>2700000</v>
      </c>
      <c r="O12" s="8">
        <f>P12*2</f>
        <v>75000</v>
      </c>
      <c r="P12" s="8">
        <v>37500</v>
      </c>
      <c r="Q12" s="24">
        <f t="shared" si="1"/>
        <v>7500</v>
      </c>
      <c r="R12" s="1">
        <v>150</v>
      </c>
      <c r="S12" s="1">
        <v>75000</v>
      </c>
      <c r="T12" s="3" t="s">
        <v>13</v>
      </c>
      <c r="U12" s="12"/>
    </row>
    <row r="13" spans="10:21" x14ac:dyDescent="0.25">
      <c r="J13" s="38">
        <f>Q13+P13+O13+L13</f>
        <v>672000</v>
      </c>
      <c r="K13" s="1">
        <v>7</v>
      </c>
      <c r="L13" s="8">
        <f t="shared" si="0"/>
        <v>560000</v>
      </c>
      <c r="M13" s="8">
        <f>S13*500/5000</f>
        <v>7000</v>
      </c>
      <c r="N13" s="10">
        <f>S13*36000/1000</f>
        <v>2520000</v>
      </c>
      <c r="O13" s="8">
        <f>P13*2</f>
        <v>70000</v>
      </c>
      <c r="P13" s="8">
        <v>35000</v>
      </c>
      <c r="Q13" s="24">
        <f t="shared" si="1"/>
        <v>7000</v>
      </c>
      <c r="R13" s="1">
        <v>140</v>
      </c>
      <c r="S13" s="1">
        <v>70000</v>
      </c>
      <c r="T13" s="3" t="s">
        <v>14</v>
      </c>
      <c r="U13" s="12"/>
    </row>
    <row r="14" spans="10:21" x14ac:dyDescent="0.25">
      <c r="J14" s="39"/>
      <c r="K14" s="40"/>
      <c r="L14" s="41"/>
      <c r="M14" s="41"/>
      <c r="N14" s="41"/>
      <c r="O14" s="41"/>
      <c r="P14" s="41"/>
      <c r="Q14" s="41"/>
      <c r="R14" s="41"/>
      <c r="S14" s="41"/>
      <c r="T14" s="41"/>
      <c r="U14" s="41"/>
    </row>
    <row r="15" spans="10:21" x14ac:dyDescent="0.25">
      <c r="J15" s="38">
        <f>Q15+P15+O15+L15</f>
        <v>1152000</v>
      </c>
      <c r="K15" s="1">
        <v>12</v>
      </c>
      <c r="L15" s="8">
        <f>S15*8000/1000</f>
        <v>960000</v>
      </c>
      <c r="M15" s="8">
        <f>S15*500/5000</f>
        <v>12000</v>
      </c>
      <c r="N15" s="10">
        <f t="shared" ref="N15:N20" si="2">S15*36000/1000</f>
        <v>4320000</v>
      </c>
      <c r="O15" s="21">
        <f>S15*1000/1000</f>
        <v>120000</v>
      </c>
      <c r="P15" s="8">
        <f>S15*500/1000</f>
        <v>60000</v>
      </c>
      <c r="Q15" s="24">
        <f>R15*50</f>
        <v>12000</v>
      </c>
      <c r="R15" s="1">
        <f>S15*2/1000</f>
        <v>240</v>
      </c>
      <c r="S15" s="1">
        <v>120000</v>
      </c>
      <c r="T15" s="3" t="s">
        <v>17</v>
      </c>
      <c r="U15" s="13" t="s">
        <v>24</v>
      </c>
    </row>
    <row r="16" spans="10:21" x14ac:dyDescent="0.25">
      <c r="J16" s="38">
        <f>Q16+P16+O16+L16</f>
        <v>5760000</v>
      </c>
      <c r="K16" s="1">
        <v>60</v>
      </c>
      <c r="L16" s="8">
        <f t="shared" ref="L16:L21" si="3">S16*8000/1000</f>
        <v>4800000</v>
      </c>
      <c r="M16" s="8">
        <f>S16*500/5000</f>
        <v>60000</v>
      </c>
      <c r="N16" s="10">
        <f t="shared" si="2"/>
        <v>21600000</v>
      </c>
      <c r="O16" s="21">
        <f>S16*1000/1000</f>
        <v>600000</v>
      </c>
      <c r="P16" s="20">
        <f>S16*500/1000</f>
        <v>300000</v>
      </c>
      <c r="Q16" s="24">
        <f t="shared" ref="Q16:Q21" si="4">R16*50</f>
        <v>60000</v>
      </c>
      <c r="R16" s="1">
        <f>S16*2/1000</f>
        <v>1200</v>
      </c>
      <c r="S16" s="1">
        <v>600000</v>
      </c>
      <c r="T16" s="3" t="s">
        <v>18</v>
      </c>
      <c r="U16" s="13"/>
    </row>
    <row r="17" spans="10:21" x14ac:dyDescent="0.25">
      <c r="J17" s="39"/>
      <c r="K17" s="6"/>
      <c r="L17" s="19" t="e">
        <f t="shared" si="3"/>
        <v>#VALUE!</v>
      </c>
      <c r="M17" s="19"/>
      <c r="N17" s="10" t="e">
        <f t="shared" si="2"/>
        <v>#VALUE!</v>
      </c>
      <c r="O17" s="22"/>
      <c r="P17" s="19"/>
      <c r="Q17" s="25">
        <f t="shared" si="4"/>
        <v>0</v>
      </c>
      <c r="R17" s="6"/>
      <c r="S17" s="6" t="s">
        <v>15</v>
      </c>
      <c r="T17" s="7" t="s">
        <v>19</v>
      </c>
      <c r="U17" s="13"/>
    </row>
    <row r="18" spans="10:21" x14ac:dyDescent="0.25">
      <c r="J18" s="38">
        <f>Q18+P18+O18+L18</f>
        <v>768000</v>
      </c>
      <c r="K18" s="1">
        <v>8</v>
      </c>
      <c r="L18" s="8">
        <f t="shared" si="3"/>
        <v>640000</v>
      </c>
      <c r="M18" s="8">
        <f>S18*500/5000</f>
        <v>8000</v>
      </c>
      <c r="N18" s="10">
        <f t="shared" si="2"/>
        <v>2880000</v>
      </c>
      <c r="O18" s="23">
        <f>S18*1000/1000</f>
        <v>80000</v>
      </c>
      <c r="P18" s="8">
        <f>S18*500/1000</f>
        <v>40000</v>
      </c>
      <c r="Q18" s="24">
        <f t="shared" si="4"/>
        <v>8000</v>
      </c>
      <c r="R18" s="1">
        <f>S18*2/1000</f>
        <v>160</v>
      </c>
      <c r="S18" s="1">
        <v>80000</v>
      </c>
      <c r="T18" s="3" t="s">
        <v>20</v>
      </c>
      <c r="U18" s="13"/>
    </row>
    <row r="19" spans="10:21" x14ac:dyDescent="0.25">
      <c r="J19" s="39"/>
      <c r="K19" s="6"/>
      <c r="L19" s="19" t="e">
        <f t="shared" si="3"/>
        <v>#VALUE!</v>
      </c>
      <c r="M19" s="19"/>
      <c r="N19" s="10" t="e">
        <f t="shared" si="2"/>
        <v>#VALUE!</v>
      </c>
      <c r="O19" s="22"/>
      <c r="P19" s="19"/>
      <c r="Q19" s="25">
        <f t="shared" si="4"/>
        <v>0</v>
      </c>
      <c r="R19" s="6"/>
      <c r="S19" s="6" t="s">
        <v>15</v>
      </c>
      <c r="T19" s="7" t="s">
        <v>21</v>
      </c>
      <c r="U19" s="13"/>
    </row>
    <row r="20" spans="10:21" x14ac:dyDescent="0.25">
      <c r="J20" s="38">
        <f>Q20+P20+O20+L20</f>
        <v>912000</v>
      </c>
      <c r="K20" s="1">
        <v>10</v>
      </c>
      <c r="L20" s="8">
        <f t="shared" si="3"/>
        <v>760000</v>
      </c>
      <c r="M20" s="8">
        <f>S20*500/5000</f>
        <v>9500</v>
      </c>
      <c r="N20" s="10">
        <f t="shared" si="2"/>
        <v>3420000</v>
      </c>
      <c r="O20" s="23">
        <f>S20*1000/1000</f>
        <v>95000</v>
      </c>
      <c r="P20" s="8">
        <f>S20*500/1000</f>
        <v>47500</v>
      </c>
      <c r="Q20" s="24">
        <f t="shared" si="4"/>
        <v>9500</v>
      </c>
      <c r="R20" s="1">
        <f>S20*2/1000</f>
        <v>190</v>
      </c>
      <c r="S20" s="1">
        <v>95000</v>
      </c>
      <c r="T20" s="3" t="s">
        <v>22</v>
      </c>
      <c r="U20" s="13"/>
    </row>
    <row r="21" spans="10:21" x14ac:dyDescent="0.25">
      <c r="J21" s="38">
        <f>Q21+P21+L21</f>
        <v>860000</v>
      </c>
      <c r="K21" s="1">
        <v>10</v>
      </c>
      <c r="L21" s="8">
        <f t="shared" si="3"/>
        <v>800000</v>
      </c>
      <c r="M21" s="8">
        <f>S21*500/5000</f>
        <v>10000</v>
      </c>
      <c r="N21" s="10">
        <f>S21*36000/1000</f>
        <v>3600000</v>
      </c>
      <c r="O21" s="21">
        <f>S21*1000/1000</f>
        <v>100000</v>
      </c>
      <c r="P21" s="8">
        <f>S21*500/1000</f>
        <v>50000</v>
      </c>
      <c r="Q21" s="24">
        <f t="shared" si="4"/>
        <v>10000</v>
      </c>
      <c r="R21" s="1">
        <f>S21*2/1000</f>
        <v>200</v>
      </c>
      <c r="S21" s="1">
        <v>100000</v>
      </c>
      <c r="T21" s="3" t="s">
        <v>23</v>
      </c>
      <c r="U21" s="13"/>
    </row>
    <row r="22" spans="10:21" x14ac:dyDescent="0.25">
      <c r="L22" s="14"/>
      <c r="M22" s="14"/>
      <c r="N22" s="14"/>
      <c r="O22" s="14"/>
      <c r="P22" s="14"/>
      <c r="Q22" s="14"/>
      <c r="R22" s="14"/>
      <c r="S22" s="14"/>
      <c r="T22" s="14"/>
      <c r="U22" s="15"/>
    </row>
    <row r="23" spans="10:21" x14ac:dyDescent="0.25">
      <c r="K23" s="4" t="s">
        <v>51</v>
      </c>
      <c r="L23" s="4" t="s">
        <v>48</v>
      </c>
      <c r="M23" s="4" t="s">
        <v>52</v>
      </c>
      <c r="N23" s="4" t="s">
        <v>50</v>
      </c>
      <c r="O23" s="4" t="s">
        <v>25</v>
      </c>
      <c r="P23" s="4" t="s">
        <v>26</v>
      </c>
      <c r="Q23" s="4" t="s">
        <v>49</v>
      </c>
      <c r="R23" s="4" t="s">
        <v>16</v>
      </c>
      <c r="S23" s="4" t="s">
        <v>46</v>
      </c>
      <c r="T23" s="4" t="s">
        <v>27</v>
      </c>
      <c r="U23" s="11" t="s">
        <v>47</v>
      </c>
    </row>
    <row r="24" spans="10:21" x14ac:dyDescent="0.25">
      <c r="K24" s="42">
        <f>Q24+P24+O24+L24</f>
        <v>172800</v>
      </c>
      <c r="L24" s="32">
        <f>S24*8000/1000</f>
        <v>144000</v>
      </c>
      <c r="M24" s="32">
        <f>S24*500/5000</f>
        <v>1800</v>
      </c>
      <c r="N24" s="33">
        <f>S24*36000/1000</f>
        <v>648000</v>
      </c>
      <c r="O24" s="32">
        <v>18000</v>
      </c>
      <c r="P24" s="32">
        <f t="shared" ref="P24:P41" si="5">S24*500/1000</f>
        <v>9000</v>
      </c>
      <c r="Q24" s="32">
        <f t="shared" ref="Q24:Q41" si="6">R24*50</f>
        <v>1800</v>
      </c>
      <c r="R24" s="2">
        <f>S24*2/1000</f>
        <v>36</v>
      </c>
      <c r="S24" s="2">
        <v>18000</v>
      </c>
      <c r="T24" s="3" t="s">
        <v>28</v>
      </c>
      <c r="U24" s="11"/>
    </row>
    <row r="25" spans="10:21" x14ac:dyDescent="0.25">
      <c r="K25" s="42">
        <f>Q25+P25+O25+L25</f>
        <v>43200</v>
      </c>
      <c r="L25" s="32">
        <f t="shared" ref="L25:L55" si="7">S25*8000/1000</f>
        <v>36000</v>
      </c>
      <c r="M25" s="32">
        <f t="shared" ref="M25:M55" si="8">S25*500/5000</f>
        <v>450</v>
      </c>
      <c r="N25" s="33">
        <f t="shared" ref="N25:N55" si="9">S25*36000/1000</f>
        <v>162000</v>
      </c>
      <c r="O25" s="32">
        <f t="shared" ref="O25:O30" si="10">S25*1000/1000</f>
        <v>4500</v>
      </c>
      <c r="P25" s="32">
        <f t="shared" si="5"/>
        <v>2250</v>
      </c>
      <c r="Q25" s="32">
        <f t="shared" si="6"/>
        <v>450</v>
      </c>
      <c r="R25" s="2">
        <f>S25*2/1000</f>
        <v>9</v>
      </c>
      <c r="S25" s="2">
        <v>4500</v>
      </c>
      <c r="T25" s="3" t="s">
        <v>29</v>
      </c>
      <c r="U25" s="11"/>
    </row>
    <row r="26" spans="10:21" x14ac:dyDescent="0.25">
      <c r="K26" s="42">
        <f>Q26+P26+O26+L26</f>
        <v>21150</v>
      </c>
      <c r="L26" s="32">
        <f t="shared" si="7"/>
        <v>17600</v>
      </c>
      <c r="M26" s="32">
        <f t="shared" si="8"/>
        <v>220</v>
      </c>
      <c r="N26" s="33">
        <f t="shared" si="9"/>
        <v>79200</v>
      </c>
      <c r="O26" s="32">
        <f t="shared" si="10"/>
        <v>2200</v>
      </c>
      <c r="P26" s="32">
        <f t="shared" si="5"/>
        <v>1100</v>
      </c>
      <c r="Q26" s="32">
        <f t="shared" si="6"/>
        <v>250</v>
      </c>
      <c r="R26" s="2">
        <v>5</v>
      </c>
      <c r="S26" s="2">
        <v>2200</v>
      </c>
      <c r="T26" s="3" t="s">
        <v>30</v>
      </c>
      <c r="U26" s="11"/>
    </row>
    <row r="27" spans="10:21" x14ac:dyDescent="0.25">
      <c r="K27" s="42">
        <f>Q27+P27+O27+L27</f>
        <v>7700</v>
      </c>
      <c r="L27" s="32">
        <f t="shared" si="7"/>
        <v>6400</v>
      </c>
      <c r="M27" s="32">
        <f t="shared" si="8"/>
        <v>80</v>
      </c>
      <c r="N27" s="33">
        <f t="shared" si="9"/>
        <v>28800</v>
      </c>
      <c r="O27" s="32">
        <f t="shared" si="10"/>
        <v>800</v>
      </c>
      <c r="P27" s="32">
        <f t="shared" si="5"/>
        <v>400</v>
      </c>
      <c r="Q27" s="32">
        <f t="shared" si="6"/>
        <v>100</v>
      </c>
      <c r="R27" s="2">
        <v>2</v>
      </c>
      <c r="S27" s="2">
        <v>800</v>
      </c>
      <c r="T27" s="3" t="s">
        <v>31</v>
      </c>
      <c r="U27" s="11"/>
    </row>
    <row r="28" spans="10:21" x14ac:dyDescent="0.25">
      <c r="K28" s="42">
        <f>Q28+P28+O28+L28</f>
        <v>43000</v>
      </c>
      <c r="L28" s="32">
        <f t="shared" si="7"/>
        <v>36000</v>
      </c>
      <c r="M28" s="32">
        <f t="shared" si="8"/>
        <v>450</v>
      </c>
      <c r="N28" s="33">
        <f t="shared" si="9"/>
        <v>162000</v>
      </c>
      <c r="O28" s="32">
        <f t="shared" si="10"/>
        <v>4500</v>
      </c>
      <c r="P28" s="32">
        <f t="shared" si="5"/>
        <v>2250</v>
      </c>
      <c r="Q28" s="32">
        <f t="shared" si="6"/>
        <v>250</v>
      </c>
      <c r="R28" s="2">
        <v>5</v>
      </c>
      <c r="S28" s="2">
        <v>4500</v>
      </c>
      <c r="T28" s="3" t="s">
        <v>32</v>
      </c>
      <c r="U28" s="11"/>
    </row>
    <row r="29" spans="10:21" x14ac:dyDescent="0.25">
      <c r="K29" s="42">
        <f>Q29+P29+O29+L29</f>
        <v>52550</v>
      </c>
      <c r="L29" s="32">
        <f t="shared" si="7"/>
        <v>44000</v>
      </c>
      <c r="M29" s="32">
        <f t="shared" si="8"/>
        <v>550</v>
      </c>
      <c r="N29" s="33">
        <f t="shared" si="9"/>
        <v>198000</v>
      </c>
      <c r="O29" s="32">
        <f t="shared" si="10"/>
        <v>5500</v>
      </c>
      <c r="P29" s="32">
        <f t="shared" si="5"/>
        <v>2750</v>
      </c>
      <c r="Q29" s="32">
        <f t="shared" si="6"/>
        <v>300</v>
      </c>
      <c r="R29" s="2">
        <v>6</v>
      </c>
      <c r="S29" s="2">
        <v>5500</v>
      </c>
      <c r="T29" s="3" t="s">
        <v>33</v>
      </c>
      <c r="U29" s="11"/>
    </row>
    <row r="30" spans="10:21" x14ac:dyDescent="0.25">
      <c r="K30" s="42">
        <f>Q30+P30+O30+L30</f>
        <v>23900</v>
      </c>
      <c r="L30" s="32">
        <f t="shared" si="7"/>
        <v>20000</v>
      </c>
      <c r="M30" s="32">
        <f t="shared" si="8"/>
        <v>250</v>
      </c>
      <c r="N30" s="33">
        <f t="shared" si="9"/>
        <v>90000</v>
      </c>
      <c r="O30" s="32">
        <f t="shared" si="10"/>
        <v>2500</v>
      </c>
      <c r="P30" s="32">
        <f t="shared" si="5"/>
        <v>1250</v>
      </c>
      <c r="Q30" s="32">
        <f t="shared" si="6"/>
        <v>150</v>
      </c>
      <c r="R30" s="2">
        <v>3</v>
      </c>
      <c r="S30" s="2">
        <v>2500</v>
      </c>
      <c r="T30" s="3" t="s">
        <v>34</v>
      </c>
      <c r="U30" s="11"/>
    </row>
    <row r="31" spans="10:21" x14ac:dyDescent="0.25">
      <c r="K31" s="42">
        <f>Q31+P31+O31+L31</f>
        <v>1400</v>
      </c>
      <c r="L31" s="32">
        <f t="shared" si="7"/>
        <v>800</v>
      </c>
      <c r="M31" s="32">
        <f t="shared" si="8"/>
        <v>10</v>
      </c>
      <c r="N31" s="33">
        <f t="shared" si="9"/>
        <v>3600</v>
      </c>
      <c r="O31" s="32">
        <v>500</v>
      </c>
      <c r="P31" s="32">
        <f t="shared" si="5"/>
        <v>50</v>
      </c>
      <c r="Q31" s="32">
        <f t="shared" si="6"/>
        <v>50</v>
      </c>
      <c r="R31" s="2">
        <v>1</v>
      </c>
      <c r="S31" s="2">
        <v>100</v>
      </c>
      <c r="T31" s="3" t="s">
        <v>35</v>
      </c>
      <c r="U31" s="11"/>
    </row>
    <row r="32" spans="10:21" x14ac:dyDescent="0.25">
      <c r="K32" s="42">
        <f>Q32+P32+O32+L32</f>
        <v>1910</v>
      </c>
      <c r="L32" s="32">
        <f t="shared" si="7"/>
        <v>1280</v>
      </c>
      <c r="M32" s="32">
        <f t="shared" si="8"/>
        <v>16</v>
      </c>
      <c r="N32" s="33">
        <f t="shared" si="9"/>
        <v>5760</v>
      </c>
      <c r="O32" s="32">
        <v>500</v>
      </c>
      <c r="P32" s="32">
        <f t="shared" si="5"/>
        <v>80</v>
      </c>
      <c r="Q32" s="32">
        <f t="shared" si="6"/>
        <v>50</v>
      </c>
      <c r="R32" s="2">
        <v>1</v>
      </c>
      <c r="S32" s="2">
        <v>160</v>
      </c>
      <c r="T32" s="3" t="s">
        <v>36</v>
      </c>
      <c r="U32" s="11"/>
    </row>
    <row r="33" spans="11:21" x14ac:dyDescent="0.25">
      <c r="K33" s="42">
        <f>Q33+P33+O33+L33</f>
        <v>143250</v>
      </c>
      <c r="L33" s="32">
        <f t="shared" si="7"/>
        <v>120000</v>
      </c>
      <c r="M33" s="32">
        <f t="shared" si="8"/>
        <v>1500</v>
      </c>
      <c r="N33" s="33">
        <f t="shared" si="9"/>
        <v>540000</v>
      </c>
      <c r="O33" s="32">
        <v>15000</v>
      </c>
      <c r="P33" s="32">
        <f t="shared" si="5"/>
        <v>7500</v>
      </c>
      <c r="Q33" s="32">
        <f t="shared" si="6"/>
        <v>750</v>
      </c>
      <c r="R33" s="2">
        <v>15</v>
      </c>
      <c r="S33" s="2">
        <v>15000</v>
      </c>
      <c r="T33" s="3" t="s">
        <v>37</v>
      </c>
      <c r="U33" s="11"/>
    </row>
    <row r="34" spans="11:21" x14ac:dyDescent="0.25">
      <c r="K34" s="42">
        <f>Q34+P34+O34+L34</f>
        <v>7850</v>
      </c>
      <c r="L34" s="32">
        <f t="shared" si="7"/>
        <v>6400</v>
      </c>
      <c r="M34" s="32">
        <f t="shared" si="8"/>
        <v>80</v>
      </c>
      <c r="N34" s="33">
        <f t="shared" si="9"/>
        <v>28800</v>
      </c>
      <c r="O34" s="32">
        <v>1000</v>
      </c>
      <c r="P34" s="32">
        <f t="shared" si="5"/>
        <v>400</v>
      </c>
      <c r="Q34" s="32">
        <f t="shared" si="6"/>
        <v>50</v>
      </c>
      <c r="R34" s="2">
        <v>1</v>
      </c>
      <c r="S34" s="2">
        <v>800</v>
      </c>
      <c r="T34" s="3" t="s">
        <v>38</v>
      </c>
      <c r="U34" s="11"/>
    </row>
    <row r="35" spans="11:21" x14ac:dyDescent="0.25">
      <c r="K35" s="42">
        <f>Q35+P35+O35+L35</f>
        <v>1570</v>
      </c>
      <c r="L35" s="32">
        <f t="shared" si="7"/>
        <v>960</v>
      </c>
      <c r="M35" s="32">
        <f t="shared" si="8"/>
        <v>12</v>
      </c>
      <c r="N35" s="33">
        <f t="shared" si="9"/>
        <v>4320</v>
      </c>
      <c r="O35" s="32">
        <v>500</v>
      </c>
      <c r="P35" s="32">
        <f t="shared" si="5"/>
        <v>60</v>
      </c>
      <c r="Q35" s="32">
        <f t="shared" si="6"/>
        <v>50</v>
      </c>
      <c r="R35" s="2">
        <v>1</v>
      </c>
      <c r="S35" s="2">
        <v>120</v>
      </c>
      <c r="T35" s="3" t="s">
        <v>39</v>
      </c>
      <c r="U35" s="11"/>
    </row>
    <row r="36" spans="11:21" x14ac:dyDescent="0.25">
      <c r="K36" s="42">
        <f>Q36+P36+O36+L36</f>
        <v>5297.5</v>
      </c>
      <c r="L36" s="32">
        <f t="shared" si="7"/>
        <v>4280</v>
      </c>
      <c r="M36" s="32">
        <f t="shared" si="8"/>
        <v>53.5</v>
      </c>
      <c r="N36" s="33">
        <f t="shared" si="9"/>
        <v>19260</v>
      </c>
      <c r="O36" s="32">
        <v>500</v>
      </c>
      <c r="P36" s="32">
        <f t="shared" si="5"/>
        <v>267.5</v>
      </c>
      <c r="Q36" s="32">
        <f t="shared" si="6"/>
        <v>250</v>
      </c>
      <c r="R36" s="2">
        <v>5</v>
      </c>
      <c r="S36" s="2">
        <v>535</v>
      </c>
      <c r="T36" s="3" t="s">
        <v>40</v>
      </c>
      <c r="U36" s="11"/>
    </row>
    <row r="37" spans="11:21" x14ac:dyDescent="0.25">
      <c r="K37" s="42">
        <f>Q37+P37+O37+L37</f>
        <v>14400</v>
      </c>
      <c r="L37" s="32">
        <f t="shared" si="7"/>
        <v>12000</v>
      </c>
      <c r="M37" s="32">
        <f t="shared" si="8"/>
        <v>150</v>
      </c>
      <c r="N37" s="33">
        <f t="shared" si="9"/>
        <v>54000</v>
      </c>
      <c r="O37" s="32">
        <v>1500</v>
      </c>
      <c r="P37" s="32">
        <f t="shared" si="5"/>
        <v>750</v>
      </c>
      <c r="Q37" s="32">
        <f t="shared" si="6"/>
        <v>150</v>
      </c>
      <c r="R37" s="2">
        <v>3</v>
      </c>
      <c r="S37" s="2">
        <v>1500</v>
      </c>
      <c r="T37" s="3" t="s">
        <v>41</v>
      </c>
      <c r="U37" s="11"/>
    </row>
    <row r="38" spans="11:21" x14ac:dyDescent="0.25">
      <c r="K38" s="42">
        <f>Q38+P38+O38+L38</f>
        <v>1740</v>
      </c>
      <c r="L38" s="32">
        <f t="shared" si="7"/>
        <v>1120</v>
      </c>
      <c r="M38" s="32">
        <f t="shared" si="8"/>
        <v>14</v>
      </c>
      <c r="N38" s="33">
        <f t="shared" si="9"/>
        <v>5040</v>
      </c>
      <c r="O38" s="32">
        <v>500</v>
      </c>
      <c r="P38" s="32">
        <f t="shared" si="5"/>
        <v>70</v>
      </c>
      <c r="Q38" s="32">
        <f t="shared" si="6"/>
        <v>50</v>
      </c>
      <c r="R38" s="2">
        <v>1</v>
      </c>
      <c r="S38" s="2">
        <v>140</v>
      </c>
      <c r="T38" s="3" t="s">
        <v>42</v>
      </c>
      <c r="U38" s="11"/>
    </row>
    <row r="39" spans="11:21" x14ac:dyDescent="0.25">
      <c r="K39" s="42">
        <f>Q39+P39+O39+L39</f>
        <v>4800</v>
      </c>
      <c r="L39" s="32">
        <f t="shared" si="7"/>
        <v>4000</v>
      </c>
      <c r="M39" s="32">
        <f t="shared" si="8"/>
        <v>50</v>
      </c>
      <c r="N39" s="33">
        <f t="shared" si="9"/>
        <v>18000</v>
      </c>
      <c r="O39" s="32">
        <v>500</v>
      </c>
      <c r="P39" s="32">
        <f t="shared" si="5"/>
        <v>250</v>
      </c>
      <c r="Q39" s="32">
        <f t="shared" si="6"/>
        <v>50</v>
      </c>
      <c r="R39" s="2">
        <v>1</v>
      </c>
      <c r="S39" s="2">
        <v>500</v>
      </c>
      <c r="T39" s="3" t="s">
        <v>43</v>
      </c>
      <c r="U39" s="11"/>
    </row>
    <row r="40" spans="11:21" x14ac:dyDescent="0.25">
      <c r="K40" s="42">
        <f>Q40+P40+O40+L40</f>
        <v>1400</v>
      </c>
      <c r="L40" s="32">
        <f t="shared" si="7"/>
        <v>800</v>
      </c>
      <c r="M40" s="32">
        <f t="shared" si="8"/>
        <v>10</v>
      </c>
      <c r="N40" s="33">
        <f t="shared" si="9"/>
        <v>3600</v>
      </c>
      <c r="O40" s="32">
        <v>500</v>
      </c>
      <c r="P40" s="32">
        <f t="shared" si="5"/>
        <v>50</v>
      </c>
      <c r="Q40" s="32">
        <f t="shared" si="6"/>
        <v>50</v>
      </c>
      <c r="R40" s="2">
        <v>1</v>
      </c>
      <c r="S40" s="2">
        <v>100</v>
      </c>
      <c r="T40" s="3" t="s">
        <v>44</v>
      </c>
      <c r="U40" s="11"/>
    </row>
    <row r="41" spans="11:21" x14ac:dyDescent="0.25">
      <c r="K41" s="42">
        <f>Q41+P41+O41+L41</f>
        <v>6925</v>
      </c>
      <c r="L41" s="32">
        <f t="shared" si="7"/>
        <v>6000</v>
      </c>
      <c r="M41" s="32">
        <f t="shared" si="8"/>
        <v>75</v>
      </c>
      <c r="N41" s="33">
        <f t="shared" si="9"/>
        <v>27000</v>
      </c>
      <c r="O41" s="32">
        <v>500</v>
      </c>
      <c r="P41" s="32">
        <f t="shared" si="5"/>
        <v>375</v>
      </c>
      <c r="Q41" s="32">
        <f t="shared" si="6"/>
        <v>50</v>
      </c>
      <c r="R41" s="2">
        <v>1</v>
      </c>
      <c r="S41" s="2">
        <v>750</v>
      </c>
      <c r="T41" s="3" t="s">
        <v>45</v>
      </c>
      <c r="U41" s="11"/>
    </row>
    <row r="42" spans="11:21" x14ac:dyDescent="0.25">
      <c r="K42" s="34">
        <f>K24+K25+K26+K27+K28+K29+K30+K31+K32+K33+K34+K35+K36+K37+K38+K39+K40+K41</f>
        <v>554842.5</v>
      </c>
      <c r="L42" s="35">
        <f t="shared" si="7"/>
        <v>461640</v>
      </c>
      <c r="M42" s="35">
        <f t="shared" si="8"/>
        <v>5770.5</v>
      </c>
      <c r="N42" s="36">
        <f t="shared" si="9"/>
        <v>2077380</v>
      </c>
      <c r="O42" s="35">
        <f t="shared" ref="O42:S42" si="11">SUM(O24:O41)</f>
        <v>59500</v>
      </c>
      <c r="P42" s="35">
        <f t="shared" si="11"/>
        <v>28852.5</v>
      </c>
      <c r="Q42" s="35">
        <f t="shared" si="11"/>
        <v>4850</v>
      </c>
      <c r="R42" s="37">
        <f t="shared" si="11"/>
        <v>97</v>
      </c>
      <c r="S42" s="27">
        <f t="shared" si="11"/>
        <v>57705</v>
      </c>
      <c r="T42" s="29" t="s">
        <v>51</v>
      </c>
      <c r="U42" s="30"/>
    </row>
    <row r="43" spans="11:21" x14ac:dyDescent="0.25">
      <c r="K43" s="43">
        <f>Q43+P43+O43+L43</f>
        <v>338137.5</v>
      </c>
      <c r="L43" s="16">
        <f t="shared" si="7"/>
        <v>281800</v>
      </c>
      <c r="M43" s="16">
        <f t="shared" si="8"/>
        <v>3522.5</v>
      </c>
      <c r="N43" s="10">
        <f t="shared" si="9"/>
        <v>1268100</v>
      </c>
      <c r="O43" s="16">
        <f>S43*1000/1000</f>
        <v>35225</v>
      </c>
      <c r="P43" s="17">
        <f>S43*500/1000</f>
        <v>17612.5</v>
      </c>
      <c r="Q43" s="18">
        <f>R43*50</f>
        <v>3500</v>
      </c>
      <c r="R43" s="1">
        <v>70</v>
      </c>
      <c r="S43" s="5">
        <v>35225</v>
      </c>
      <c r="T43" s="3" t="s">
        <v>53</v>
      </c>
      <c r="U43" s="45" t="s">
        <v>68</v>
      </c>
    </row>
    <row r="44" spans="11:21" x14ac:dyDescent="0.25">
      <c r="K44" s="43">
        <f>Q44+P44+O44+L44</f>
        <v>252908.5</v>
      </c>
      <c r="L44" s="16">
        <f t="shared" si="7"/>
        <v>210744</v>
      </c>
      <c r="M44" s="16">
        <f t="shared" si="8"/>
        <v>2634.3</v>
      </c>
      <c r="N44" s="10">
        <f t="shared" si="9"/>
        <v>948348</v>
      </c>
      <c r="O44" s="16">
        <f t="shared" ref="O44:O57" si="12">S44*1000/1000</f>
        <v>26343</v>
      </c>
      <c r="P44" s="17">
        <f t="shared" ref="P44:P55" si="13">S44*500/1000</f>
        <v>13171.5</v>
      </c>
      <c r="Q44" s="18">
        <f t="shared" ref="Q44:Q55" si="14">R44*50</f>
        <v>2650</v>
      </c>
      <c r="R44" s="1">
        <v>53</v>
      </c>
      <c r="S44" s="5">
        <v>26343</v>
      </c>
      <c r="T44" s="3" t="s">
        <v>54</v>
      </c>
      <c r="U44" s="46"/>
    </row>
    <row r="45" spans="11:21" x14ac:dyDescent="0.25">
      <c r="K45" s="43">
        <f>Q45+P45+O45+L45</f>
        <v>46432.5</v>
      </c>
      <c r="L45" s="16">
        <f t="shared" si="7"/>
        <v>38680</v>
      </c>
      <c r="M45" s="16">
        <f t="shared" si="8"/>
        <v>483.5</v>
      </c>
      <c r="N45" s="10">
        <f t="shared" si="9"/>
        <v>174060</v>
      </c>
      <c r="O45" s="16">
        <f t="shared" si="12"/>
        <v>4835</v>
      </c>
      <c r="P45" s="17">
        <f t="shared" si="13"/>
        <v>2417.5</v>
      </c>
      <c r="Q45" s="18">
        <f t="shared" si="14"/>
        <v>500</v>
      </c>
      <c r="R45" s="1">
        <v>10</v>
      </c>
      <c r="S45" s="5">
        <v>4835</v>
      </c>
      <c r="T45" s="3" t="s">
        <v>55</v>
      </c>
      <c r="U45" s="46"/>
    </row>
    <row r="46" spans="11:21" x14ac:dyDescent="0.25">
      <c r="K46" s="43">
        <f>Q46+P46+O46+L46</f>
        <v>19437.5</v>
      </c>
      <c r="L46" s="16">
        <f t="shared" si="7"/>
        <v>16200</v>
      </c>
      <c r="M46" s="16">
        <f t="shared" si="8"/>
        <v>202.5</v>
      </c>
      <c r="N46" s="10">
        <f t="shared" si="9"/>
        <v>72900</v>
      </c>
      <c r="O46" s="16">
        <f t="shared" si="12"/>
        <v>2025</v>
      </c>
      <c r="P46" s="17">
        <f t="shared" si="13"/>
        <v>1012.5</v>
      </c>
      <c r="Q46" s="18">
        <f t="shared" si="14"/>
        <v>200</v>
      </c>
      <c r="R46" s="1">
        <v>4</v>
      </c>
      <c r="S46" s="5">
        <v>2025</v>
      </c>
      <c r="T46" s="3" t="s">
        <v>56</v>
      </c>
      <c r="U46" s="46"/>
    </row>
    <row r="47" spans="11:21" x14ac:dyDescent="0.25">
      <c r="K47" s="43">
        <f>Q47+P47+O47+L47</f>
        <v>19570.5</v>
      </c>
      <c r="L47" s="16">
        <f t="shared" si="7"/>
        <v>16312</v>
      </c>
      <c r="M47" s="16">
        <f t="shared" si="8"/>
        <v>203.9</v>
      </c>
      <c r="N47" s="10">
        <f t="shared" si="9"/>
        <v>73404</v>
      </c>
      <c r="O47" s="16">
        <f t="shared" si="12"/>
        <v>2039</v>
      </c>
      <c r="P47" s="17">
        <f t="shared" si="13"/>
        <v>1019.5</v>
      </c>
      <c r="Q47" s="18">
        <f t="shared" si="14"/>
        <v>200</v>
      </c>
      <c r="R47" s="1">
        <v>4</v>
      </c>
      <c r="S47" s="5">
        <v>2039</v>
      </c>
      <c r="T47" s="3" t="s">
        <v>57</v>
      </c>
      <c r="U47" s="46"/>
    </row>
    <row r="48" spans="11:21" x14ac:dyDescent="0.25">
      <c r="K48" s="43">
        <f>Q48+P48+O48+L48</f>
        <v>23544</v>
      </c>
      <c r="L48" s="16">
        <f t="shared" si="7"/>
        <v>19616</v>
      </c>
      <c r="M48" s="16">
        <f t="shared" si="8"/>
        <v>245.2</v>
      </c>
      <c r="N48" s="10">
        <f t="shared" si="9"/>
        <v>88272</v>
      </c>
      <c r="O48" s="16">
        <f t="shared" si="12"/>
        <v>2452</v>
      </c>
      <c r="P48" s="17">
        <f t="shared" si="13"/>
        <v>1226</v>
      </c>
      <c r="Q48" s="18">
        <f t="shared" si="14"/>
        <v>250</v>
      </c>
      <c r="R48" s="1">
        <v>5</v>
      </c>
      <c r="S48" s="5">
        <v>2452</v>
      </c>
      <c r="T48" s="3" t="s">
        <v>58</v>
      </c>
      <c r="U48" s="46"/>
    </row>
    <row r="49" spans="11:21" x14ac:dyDescent="0.25">
      <c r="K49" s="43">
        <f>Q49+P49+O49+L49</f>
        <v>61070</v>
      </c>
      <c r="L49" s="16">
        <f t="shared" si="7"/>
        <v>50880</v>
      </c>
      <c r="M49" s="16">
        <f t="shared" si="8"/>
        <v>636</v>
      </c>
      <c r="N49" s="10">
        <f t="shared" si="9"/>
        <v>228960</v>
      </c>
      <c r="O49" s="16">
        <f t="shared" si="12"/>
        <v>6360</v>
      </c>
      <c r="P49" s="17">
        <f t="shared" si="13"/>
        <v>3180</v>
      </c>
      <c r="Q49" s="18">
        <f t="shared" si="14"/>
        <v>650</v>
      </c>
      <c r="R49" s="1">
        <v>13</v>
      </c>
      <c r="S49" s="5">
        <v>6360</v>
      </c>
      <c r="T49" s="3" t="s">
        <v>59</v>
      </c>
      <c r="U49" s="46"/>
    </row>
    <row r="50" spans="11:21" x14ac:dyDescent="0.25">
      <c r="K50" s="43">
        <f>Q50+P50+O50+L50</f>
        <v>2900</v>
      </c>
      <c r="L50" s="16">
        <f t="shared" si="7"/>
        <v>2400</v>
      </c>
      <c r="M50" s="16">
        <f t="shared" si="8"/>
        <v>30</v>
      </c>
      <c r="N50" s="10">
        <f t="shared" si="9"/>
        <v>10800</v>
      </c>
      <c r="O50" s="16">
        <f t="shared" si="12"/>
        <v>300</v>
      </c>
      <c r="P50" s="17">
        <f t="shared" si="13"/>
        <v>150</v>
      </c>
      <c r="Q50" s="18">
        <f t="shared" si="14"/>
        <v>50</v>
      </c>
      <c r="R50" s="1">
        <v>1</v>
      </c>
      <c r="S50" s="5">
        <v>300</v>
      </c>
      <c r="T50" s="3" t="s">
        <v>60</v>
      </c>
      <c r="U50" s="46"/>
    </row>
    <row r="51" spans="11:21" x14ac:dyDescent="0.25">
      <c r="K51" s="43">
        <f>Q51+P51+O51+L51</f>
        <v>36889.5</v>
      </c>
      <c r="L51" s="16">
        <f t="shared" si="7"/>
        <v>30728</v>
      </c>
      <c r="M51" s="16">
        <f t="shared" si="8"/>
        <v>384.1</v>
      </c>
      <c r="N51" s="10">
        <f t="shared" si="9"/>
        <v>138276</v>
      </c>
      <c r="O51" s="16">
        <f t="shared" si="12"/>
        <v>3841</v>
      </c>
      <c r="P51" s="17">
        <f t="shared" si="13"/>
        <v>1920.5</v>
      </c>
      <c r="Q51" s="18">
        <f t="shared" si="14"/>
        <v>400</v>
      </c>
      <c r="R51" s="1">
        <v>8</v>
      </c>
      <c r="S51" s="5">
        <v>3841</v>
      </c>
      <c r="T51" s="3" t="s">
        <v>61</v>
      </c>
      <c r="U51" s="46"/>
    </row>
    <row r="52" spans="11:21" x14ac:dyDescent="0.25">
      <c r="K52" s="43">
        <f>Q52+P52+O52+L52</f>
        <v>172182.5</v>
      </c>
      <c r="L52" s="16">
        <f t="shared" si="7"/>
        <v>143480</v>
      </c>
      <c r="M52" s="16">
        <f t="shared" si="8"/>
        <v>1793.5</v>
      </c>
      <c r="N52" s="10">
        <f t="shared" si="9"/>
        <v>645660</v>
      </c>
      <c r="O52" s="16">
        <f t="shared" si="12"/>
        <v>17935</v>
      </c>
      <c r="P52" s="17">
        <f t="shared" si="13"/>
        <v>8967.5</v>
      </c>
      <c r="Q52" s="18">
        <f t="shared" si="14"/>
        <v>1800</v>
      </c>
      <c r="R52" s="1">
        <v>36</v>
      </c>
      <c r="S52" s="5">
        <v>17935</v>
      </c>
      <c r="T52" s="3" t="s">
        <v>62</v>
      </c>
      <c r="U52" s="46"/>
    </row>
    <row r="53" spans="11:21" x14ac:dyDescent="0.25">
      <c r="K53" s="43">
        <f>Q53+P53+O53+L53</f>
        <v>57647.5</v>
      </c>
      <c r="L53" s="16">
        <f t="shared" si="7"/>
        <v>48040</v>
      </c>
      <c r="M53" s="16">
        <f t="shared" si="8"/>
        <v>600.5</v>
      </c>
      <c r="N53" s="10">
        <f t="shared" si="9"/>
        <v>216180</v>
      </c>
      <c r="O53" s="16">
        <f t="shared" si="12"/>
        <v>6005</v>
      </c>
      <c r="P53" s="17">
        <f t="shared" si="13"/>
        <v>3002.5</v>
      </c>
      <c r="Q53" s="18">
        <f t="shared" si="14"/>
        <v>600</v>
      </c>
      <c r="R53" s="1">
        <v>12</v>
      </c>
      <c r="S53" s="5">
        <v>6005</v>
      </c>
      <c r="T53" s="3" t="s">
        <v>63</v>
      </c>
      <c r="U53" s="46"/>
    </row>
    <row r="54" spans="11:21" x14ac:dyDescent="0.25">
      <c r="K54" s="43">
        <f>Q54+P54+O54+L54</f>
        <v>43770</v>
      </c>
      <c r="L54" s="16">
        <f t="shared" si="7"/>
        <v>36480</v>
      </c>
      <c r="M54" s="16">
        <f t="shared" si="8"/>
        <v>456</v>
      </c>
      <c r="N54" s="10">
        <f t="shared" si="9"/>
        <v>164160</v>
      </c>
      <c r="O54" s="16">
        <f t="shared" si="12"/>
        <v>4560</v>
      </c>
      <c r="P54" s="17">
        <f t="shared" si="13"/>
        <v>2280</v>
      </c>
      <c r="Q54" s="18">
        <f t="shared" si="14"/>
        <v>450</v>
      </c>
      <c r="R54" s="1">
        <v>9</v>
      </c>
      <c r="S54" s="5">
        <v>4560</v>
      </c>
      <c r="T54" s="3" t="s">
        <v>64</v>
      </c>
      <c r="U54" s="46"/>
    </row>
    <row r="55" spans="11:21" x14ac:dyDescent="0.25">
      <c r="K55" s="43">
        <f>Q55+P55+O55+L55</f>
        <v>40005.5</v>
      </c>
      <c r="L55" s="16">
        <f t="shared" si="7"/>
        <v>33352</v>
      </c>
      <c r="M55" s="16">
        <f t="shared" si="8"/>
        <v>416.9</v>
      </c>
      <c r="N55" s="10">
        <f t="shared" si="9"/>
        <v>150084</v>
      </c>
      <c r="O55" s="16">
        <f t="shared" si="12"/>
        <v>4169</v>
      </c>
      <c r="P55" s="17">
        <f t="shared" si="13"/>
        <v>2084.5</v>
      </c>
      <c r="Q55" s="18">
        <f t="shared" si="14"/>
        <v>400</v>
      </c>
      <c r="R55" s="1">
        <v>8</v>
      </c>
      <c r="S55" s="5">
        <v>4169</v>
      </c>
      <c r="T55" s="3" t="s">
        <v>65</v>
      </c>
      <c r="U55" s="46"/>
    </row>
    <row r="56" spans="11:21" x14ac:dyDescent="0.25">
      <c r="K56" s="6"/>
      <c r="L56" s="6" t="e">
        <f t="shared" ref="L56:L57" si="15">S56*8000/1000</f>
        <v>#VALUE!</v>
      </c>
      <c r="M56" s="6" t="e">
        <f t="shared" ref="M56:M57" si="16">S56*500/5000</f>
        <v>#VALUE!</v>
      </c>
      <c r="N56" s="6" t="e">
        <f t="shared" ref="N56:N57" si="17">S56*36000/1000</f>
        <v>#VALUE!</v>
      </c>
      <c r="O56" s="6" t="e">
        <f t="shared" si="12"/>
        <v>#VALUE!</v>
      </c>
      <c r="P56" s="6" t="e">
        <f t="shared" ref="P56:P57" si="18">S56*500/1000</f>
        <v>#VALUE!</v>
      </c>
      <c r="Q56" s="6"/>
      <c r="R56" s="6"/>
      <c r="S56" s="6" t="s">
        <v>15</v>
      </c>
      <c r="T56" s="7" t="s">
        <v>66</v>
      </c>
      <c r="U56" s="46"/>
    </row>
    <row r="57" spans="11:21" x14ac:dyDescent="0.25">
      <c r="K57" s="6"/>
      <c r="L57" s="6">
        <f t="shared" si="15"/>
        <v>0</v>
      </c>
      <c r="M57" s="6">
        <f t="shared" si="16"/>
        <v>0</v>
      </c>
      <c r="N57" s="6">
        <f t="shared" si="17"/>
        <v>0</v>
      </c>
      <c r="O57" s="6">
        <f t="shared" si="12"/>
        <v>0</v>
      </c>
      <c r="P57" s="6">
        <f t="shared" si="18"/>
        <v>0</v>
      </c>
      <c r="Q57" s="6"/>
      <c r="R57" s="6"/>
      <c r="S57" s="6"/>
      <c r="T57" s="7" t="s">
        <v>67</v>
      </c>
      <c r="U57" s="46"/>
    </row>
    <row r="58" spans="11:21" x14ac:dyDescent="0.25">
      <c r="K58" s="31">
        <f>K43+K44+K45+K46+K47+K48+K49+K50+K51+K52+K54+K53+K55</f>
        <v>1114495.5</v>
      </c>
      <c r="L58" s="31">
        <f>L43+L44+L45+L46+L47+L48+L49+L51+L50+L52+L54+L55</f>
        <v>880672</v>
      </c>
      <c r="M58" s="31">
        <f>M43+M44+M45+M46+M48+M49+M47+M50+M51+M52+M55</f>
        <v>10552.4</v>
      </c>
      <c r="N58" s="28">
        <f>N43+N44+N45+N46+N47+N48+N49+N51+N53+N54+N55</f>
        <v>3522744</v>
      </c>
      <c r="O58" s="31">
        <f>O43+O44+O45+O46+O47+O48+O49+O50+O51+O52+O54+O55</f>
        <v>110084</v>
      </c>
      <c r="P58" s="31">
        <f>P43+P44+P45+P46+P47+P48+P49+P50+P51+P52+P53+P54+P55</f>
        <v>58044.5</v>
      </c>
      <c r="Q58" s="31">
        <f>Q43+Q44+Q45+Q46+Q47+Q48+Q49+Q50+Q51+Q52+Q53+Q54+Q55</f>
        <v>11650</v>
      </c>
      <c r="R58" s="27">
        <f>R43+R44+R45+R46+R47+R48+R49+R50+R51+R52+R53+R54+R55</f>
        <v>233</v>
      </c>
      <c r="S58" s="27">
        <f>S43+S44+S45+S46+S47+S48+S49+S50+S51+S53+S52+S54+S55</f>
        <v>116089</v>
      </c>
      <c r="T58" s="44" t="s">
        <v>51</v>
      </c>
    </row>
  </sheetData>
  <mergeCells count="7">
    <mergeCell ref="U43:U57"/>
    <mergeCell ref="T42:U42"/>
    <mergeCell ref="U2:U13"/>
    <mergeCell ref="U15:U21"/>
    <mergeCell ref="U23:U41"/>
    <mergeCell ref="L22:U22"/>
    <mergeCell ref="K14:U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2022-09-23T05:52:53Z</dcterms:created>
  <dcterms:modified xsi:type="dcterms:W3CDTF">2022-10-06T09:52:38Z</dcterms:modified>
</cp:coreProperties>
</file>